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\Mi PC (DESKTOP-C4OOGFR)\Desktop\LIQUIDACION PLUSVALIA\"/>
    </mc:Choice>
  </mc:AlternateContent>
  <xr:revisionPtr revIDLastSave="0" documentId="13_ncr:1_{6689C874-9965-4263-9E49-4220064A63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usvalia C-V" sheetId="1" r:id="rId1"/>
  </sheets>
  <definedNames>
    <definedName name="cceficiente">#REF!</definedName>
    <definedName name="Desde">#REF!</definedName>
    <definedName name="Has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20" i="1"/>
  <c r="H13" i="1"/>
  <c r="B27" i="1"/>
  <c r="H30" i="1"/>
  <c r="I26" i="1"/>
  <c r="H8" i="1"/>
  <c r="I24" i="1" s="1"/>
  <c r="E1" i="1"/>
  <c r="I4" i="1"/>
  <c r="B26" i="1" l="1"/>
  <c r="I28" i="1"/>
  <c r="C19" i="1"/>
  <c r="B28" i="1"/>
  <c r="B31" i="1" s="1"/>
  <c r="C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tc={02E9EF00-E702-4072-A28F-F32E81BFB1EE}</author>
  </authors>
  <commentList>
    <comment ref="A2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catastral actual, en el momento de la venta.</t>
      </text>
    </comment>
  </commentList>
</comments>
</file>

<file path=xl/sharedStrings.xml><?xml version="1.0" encoding="utf-8"?>
<sst xmlns="http://schemas.openxmlformats.org/spreadsheetml/2006/main" count="72" uniqueCount="67">
  <si>
    <t>TOMA DE DATOS</t>
  </si>
  <si>
    <t>DESCRIPCIÓN:</t>
  </si>
  <si>
    <t>REFª CATASTRAL:</t>
  </si>
  <si>
    <t>Fecha Adquisición:</t>
  </si>
  <si>
    <t>Valor Adquisición:</t>
  </si>
  <si>
    <t>Valor Suelo:</t>
  </si>
  <si>
    <t>Valor Catastral:</t>
  </si>
  <si>
    <t>Valor R. Suelo S/Catastro:</t>
  </si>
  <si>
    <t>Valor Comprobado:</t>
  </si>
  <si>
    <t>Datos Adquisición:</t>
  </si>
  <si>
    <t>Datos Venta:</t>
  </si>
  <si>
    <t>Fecha Venta:</t>
  </si>
  <si>
    <t>DETALLE LIQUIDACIÓN PLUSVALIA (Siempre hay que presentar la liquidación)</t>
  </si>
  <si>
    <t>Es liquidación Negativa:</t>
  </si>
  <si>
    <t>Liquidación:</t>
  </si>
  <si>
    <t>Notario:</t>
  </si>
  <si>
    <t>Protocolo</t>
  </si>
  <si>
    <t>Nº Finca Registral:</t>
  </si>
  <si>
    <t>Valor del terreno:</t>
  </si>
  <si>
    <t>Valor Venta a Efectos Liquidación:</t>
  </si>
  <si>
    <t>Valor Adquisición Suelo a Efectos Liquidación:</t>
  </si>
  <si>
    <t xml:space="preserve">1 año </t>
  </si>
  <si>
    <t>2 años</t>
  </si>
  <si>
    <t>Hasta 1 año</t>
  </si>
  <si>
    <t>3 años</t>
  </si>
  <si>
    <t>4 años</t>
  </si>
  <si>
    <t>5 años</t>
  </si>
  <si>
    <t>6 años</t>
  </si>
  <si>
    <t>7 años</t>
  </si>
  <si>
    <t>8 años</t>
  </si>
  <si>
    <t>9 años</t>
  </si>
  <si>
    <t>10 años</t>
  </si>
  <si>
    <t>11 años</t>
  </si>
  <si>
    <t>12 años</t>
  </si>
  <si>
    <t>13 años</t>
  </si>
  <si>
    <t>14 años</t>
  </si>
  <si>
    <t>15 años</t>
  </si>
  <si>
    <t>16 años</t>
  </si>
  <si>
    <t>17 años</t>
  </si>
  <si>
    <t>18 años</t>
  </si>
  <si>
    <t>19 años</t>
  </si>
  <si>
    <t>&gt;=20 años</t>
  </si>
  <si>
    <t>Periodo Generación en años:</t>
  </si>
  <si>
    <t>Desde</t>
  </si>
  <si>
    <t>coeficiente</t>
  </si>
  <si>
    <t>2353124UF7625S0014QG</t>
  </si>
  <si>
    <t>Mª Carmen Alonso Bueyes</t>
  </si>
  <si>
    <t>Vivienda Avda Barcelona 26 2E</t>
  </si>
  <si>
    <t>Valor Venta:</t>
  </si>
  <si>
    <t>Francisco Jv. Lopez Garcia</t>
  </si>
  <si>
    <t>Tipo Impositivo:</t>
  </si>
  <si>
    <t>coef incremento:</t>
  </si>
  <si>
    <t>Base Imponible</t>
  </si>
  <si>
    <t>Plazo limite de presentación autoliquidación:</t>
  </si>
  <si>
    <t>C.R.U.:</t>
  </si>
  <si>
    <t>Malaga</t>
  </si>
  <si>
    <t>Cuota tributaria:</t>
  </si>
  <si>
    <t>Determinación Incremento Valor del Suelo</t>
  </si>
  <si>
    <t>Valor suelo Venta:</t>
  </si>
  <si>
    <t>Diferencia:</t>
  </si>
  <si>
    <t>Resultado:</t>
  </si>
  <si>
    <t>Opción apartado 5.</t>
  </si>
  <si>
    <t>Ojo: en periodos inferiores a un año hay que calcular la parte proporcional del coefeciente a aplicar. La parte proporcional se calculará para meses completos redondeados por defectos.</t>
  </si>
  <si>
    <t>Liquidacion conforme a decreto</t>
  </si>
  <si>
    <t>Coef. Calculo Increm valor art.107 4</t>
  </si>
  <si>
    <t>Valor Suelo adquisión:</t>
  </si>
  <si>
    <t>% Participacion suelo: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</si>
</sst>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0_ ;[Red]\-0.00\ "/>
  </numFmts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9" fontId="0" fillId="0" borderId="0" xfId="0" applyNumberFormat="1" applyBorder="1"/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164" fontId="0" fillId="0" borderId="0" xfId="0" applyNumberFormat="1" applyBorder="1"/>
    <xf numFmtId="10" fontId="0" fillId="0" borderId="0" xfId="0" applyNumberFormat="1" applyBorder="1"/>
    <xf numFmtId="14" fontId="0" fillId="0" borderId="0" xfId="0" applyNumberFormat="1" applyBorder="1"/>
    <xf numFmtId="1" fontId="0" fillId="0" borderId="0" xfId="0" applyNumberFormat="1" applyBorder="1"/>
    <xf numFmtId="164" fontId="0" fillId="0" borderId="7" xfId="0" applyNumberFormat="1" applyBorder="1"/>
    <xf numFmtId="14" fontId="0" fillId="0" borderId="10" xfId="0" applyNumberFormat="1" applyBorder="1"/>
    <xf numFmtId="0" fontId="3" fillId="0" borderId="4" xfId="0" applyFont="1" applyBorder="1"/>
    <xf numFmtId="0" fontId="4" fillId="0" borderId="0" xfId="0" applyFont="1"/>
    <xf numFmtId="164" fontId="0" fillId="0" borderId="5" xfId="0" applyNumberFormat="1" applyBorder="1"/>
    <xf numFmtId="0" fontId="0" fillId="0" borderId="6" xfId="0" applyFill="1" applyBorder="1"/>
    <xf numFmtId="0" fontId="1" fillId="2" borderId="0" xfId="1"/>
    <xf numFmtId="165" fontId="1" fillId="2" borderId="0" xfId="1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0" xfId="1" applyAlignment="1">
      <alignment horizontal="center"/>
    </xf>
  </cellXfs>
  <cellStyles count="2">
    <cellStyle name="Bueno" xfId="1" builtinId="26"/>
    <cellStyle name="Normal" xfId="0" builtinId="0"/>
  </cellStyles>
  <dxfs count="1">
    <dxf>
      <numFmt numFmtId="165" formatCode="0.00_ ;[Red]\-0.00\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IGUEL ANGEL ATIENZA GALVEZ" id="{0E19AF23-CAB7-4F38-B956-03E75A2FDBEA}" userId="e618b39d9bc064b1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3F1533E-A95E-472F-BDE7-F9B969BB463A}" name="Tabla134" displayName="Tabla134" ref="O17:P38" totalsRowShown="0" headerRowCellStyle="Bueno" dataCellStyle="Bueno">
  <autoFilter ref="O17:P38" xr:uid="{83F1533E-A95E-472F-BDE7-F9B969BB463A}"/>
  <tableColumns count="2">
    <tableColumn id="1" xr3:uid="{01C70E06-BAB1-4E22-877C-9AAEA05E3E96}" name="Desde" dataCellStyle="Bueno"/>
    <tableColumn id="3" xr3:uid="{F8258CB7-D0AA-4C71-9FEC-98B13F283337}" name="coeficiente" dataDxfId="0" dataCellStyle="Bueno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6" dT="2021-11-23T13:27:33.64" personId="{0E19AF23-CAB7-4F38-B956-03E75A2FDBEA}" id="{02E9EF00-E702-4072-A28F-F32E81BFB1EE}">
    <text>Valor catastral actual, en el momento de la venta.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tabSelected="1" workbookViewId="0">
      <selection activeCell="K43" sqref="K43"/>
    </sheetView>
  </sheetViews>
  <sheetFormatPr baseColWidth="10" defaultRowHeight="15" x14ac:dyDescent="0.25"/>
  <cols>
    <col min="1" max="1" width="18.28515625" customWidth="1"/>
    <col min="2" max="2" width="23" customWidth="1"/>
    <col min="3" max="3" width="11.85546875" bestFit="1" customWidth="1"/>
    <col min="4" max="4" width="5.5703125" customWidth="1"/>
    <col min="7" max="7" width="11.7109375" customWidth="1"/>
    <col min="8" max="8" width="18.85546875" customWidth="1"/>
    <col min="9" max="9" width="11.85546875" customWidth="1"/>
    <col min="11" max="11" width="18.28515625" customWidth="1"/>
    <col min="12" max="12" width="9.7109375" customWidth="1"/>
  </cols>
  <sheetData>
    <row r="1" spans="1:16" ht="15.75" thickBot="1" x14ac:dyDescent="0.3">
      <c r="A1" s="10" t="s">
        <v>0</v>
      </c>
      <c r="B1" s="11" t="s">
        <v>53</v>
      </c>
      <c r="C1" s="11"/>
      <c r="D1" s="11"/>
      <c r="E1" s="23">
        <f>B12+30</f>
        <v>44547</v>
      </c>
      <c r="F1" s="11"/>
      <c r="G1" s="11"/>
      <c r="H1" s="11"/>
      <c r="I1" s="11"/>
      <c r="J1" s="11"/>
      <c r="K1" s="11"/>
      <c r="L1" s="12"/>
    </row>
    <row r="2" spans="1:16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6" x14ac:dyDescent="0.25">
      <c r="A3" s="14" t="s">
        <v>1</v>
      </c>
      <c r="B3" s="5" t="s">
        <v>47</v>
      </c>
      <c r="C3" s="5"/>
      <c r="D3" s="5"/>
      <c r="E3" s="5"/>
      <c r="F3" s="5"/>
      <c r="G3" s="5"/>
      <c r="H3" s="5"/>
      <c r="I3" s="5"/>
      <c r="J3" s="5"/>
      <c r="K3" s="5"/>
      <c r="L3" s="6"/>
    </row>
    <row r="4" spans="1:16" x14ac:dyDescent="0.25">
      <c r="A4" s="14" t="s">
        <v>2</v>
      </c>
      <c r="B4" s="5" t="s">
        <v>45</v>
      </c>
      <c r="C4" s="5" t="s">
        <v>6</v>
      </c>
      <c r="D4" s="5"/>
      <c r="E4" s="18">
        <v>66655.320000000007</v>
      </c>
      <c r="F4" s="5" t="s">
        <v>5</v>
      </c>
      <c r="G4" s="18">
        <v>45565.65</v>
      </c>
      <c r="H4" s="5" t="s">
        <v>66</v>
      </c>
      <c r="I4" s="19">
        <f>ROUND((G4/E4),2)</f>
        <v>0.68</v>
      </c>
      <c r="J4" s="5"/>
      <c r="K4" s="5"/>
      <c r="L4" s="6"/>
    </row>
    <row r="5" spans="1:16" x14ac:dyDescent="0.25">
      <c r="A5" s="4"/>
      <c r="B5" s="5"/>
      <c r="C5" s="5"/>
      <c r="D5" s="5"/>
      <c r="E5" s="5"/>
      <c r="F5" s="5"/>
      <c r="G5" s="5"/>
      <c r="H5" s="5"/>
      <c r="I5" s="5"/>
      <c r="J5" s="19"/>
      <c r="K5" s="5"/>
      <c r="L5" s="6"/>
    </row>
    <row r="6" spans="1:16" x14ac:dyDescent="0.25">
      <c r="A6" s="24" t="s">
        <v>9</v>
      </c>
      <c r="B6" s="5"/>
      <c r="C6" s="5" t="s">
        <v>15</v>
      </c>
      <c r="D6" s="5" t="s">
        <v>46</v>
      </c>
      <c r="E6" s="5"/>
      <c r="F6" s="5"/>
      <c r="G6" s="5"/>
      <c r="H6" s="5" t="s">
        <v>16</v>
      </c>
      <c r="I6" s="5">
        <v>5969</v>
      </c>
      <c r="J6" s="5" t="s">
        <v>17</v>
      </c>
      <c r="K6" s="5"/>
      <c r="L6" s="6">
        <v>12418</v>
      </c>
    </row>
    <row r="7" spans="1:16" x14ac:dyDescent="0.25">
      <c r="A7" s="4" t="s">
        <v>3</v>
      </c>
      <c r="B7" s="20">
        <v>40543</v>
      </c>
      <c r="C7" s="5"/>
      <c r="D7" s="5"/>
      <c r="E7" s="5"/>
      <c r="F7" s="5"/>
      <c r="G7" s="5"/>
      <c r="H7" s="5"/>
      <c r="I7" s="5"/>
      <c r="J7" s="5"/>
      <c r="K7" s="5"/>
      <c r="L7" s="6"/>
    </row>
    <row r="8" spans="1:16" x14ac:dyDescent="0.25">
      <c r="A8" s="4" t="s">
        <v>4</v>
      </c>
      <c r="B8" s="18">
        <v>107700</v>
      </c>
      <c r="C8" s="5"/>
      <c r="D8" s="5"/>
      <c r="E8" s="5"/>
      <c r="F8" s="5" t="s">
        <v>7</v>
      </c>
      <c r="G8" s="5"/>
      <c r="H8" s="18">
        <f>IF((B8&gt;B9),(B8*$I$4),(B9*I4))</f>
        <v>104597.5932</v>
      </c>
      <c r="I8" s="5"/>
      <c r="J8" s="5"/>
      <c r="K8" s="5"/>
      <c r="L8" s="6"/>
    </row>
    <row r="9" spans="1:16" x14ac:dyDescent="0.25">
      <c r="A9" s="4" t="s">
        <v>8</v>
      </c>
      <c r="B9" s="18">
        <v>153819.99</v>
      </c>
      <c r="C9" s="5"/>
      <c r="D9" s="5"/>
      <c r="E9" s="5"/>
      <c r="F9" s="5"/>
      <c r="G9" s="5"/>
      <c r="H9" s="5"/>
      <c r="I9" s="5"/>
      <c r="J9" s="5"/>
      <c r="K9" s="5"/>
      <c r="L9" s="6"/>
    </row>
    <row r="10" spans="1:16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6"/>
    </row>
    <row r="11" spans="1:16" x14ac:dyDescent="0.25">
      <c r="A11" s="24" t="s">
        <v>10</v>
      </c>
      <c r="B11" s="5"/>
      <c r="C11" s="5" t="s">
        <v>15</v>
      </c>
      <c r="D11" s="5" t="s">
        <v>49</v>
      </c>
      <c r="E11" s="5"/>
      <c r="F11" s="5"/>
      <c r="G11" s="5"/>
      <c r="H11" s="5" t="s">
        <v>16</v>
      </c>
      <c r="I11" s="5">
        <v>4503</v>
      </c>
      <c r="J11" s="5" t="s">
        <v>17</v>
      </c>
      <c r="K11" s="5"/>
      <c r="L11" s="6">
        <v>12418</v>
      </c>
    </row>
    <row r="12" spans="1:16" x14ac:dyDescent="0.25">
      <c r="A12" s="4" t="s">
        <v>11</v>
      </c>
      <c r="B12" s="20">
        <v>44517</v>
      </c>
      <c r="C12" s="5"/>
      <c r="D12" s="5"/>
      <c r="E12" s="5"/>
      <c r="F12" s="5"/>
      <c r="G12" s="5"/>
      <c r="H12" s="5"/>
      <c r="I12" s="5"/>
      <c r="J12" s="5" t="s">
        <v>54</v>
      </c>
      <c r="K12" s="21">
        <v>29024000320932</v>
      </c>
      <c r="L12" s="6"/>
    </row>
    <row r="13" spans="1:16" ht="15.75" thickBot="1" x14ac:dyDescent="0.3">
      <c r="A13" s="7" t="s">
        <v>48</v>
      </c>
      <c r="B13" s="22">
        <v>135000</v>
      </c>
      <c r="C13" s="8"/>
      <c r="D13" s="8"/>
      <c r="E13" s="8"/>
      <c r="F13" s="8" t="s">
        <v>7</v>
      </c>
      <c r="G13" s="8"/>
      <c r="H13" s="22">
        <f>B13*$I$4</f>
        <v>91800</v>
      </c>
      <c r="I13" s="8"/>
      <c r="J13" s="8"/>
      <c r="K13" s="8"/>
      <c r="L13" s="9"/>
    </row>
    <row r="14" spans="1:16" ht="15.75" thickBot="1" x14ac:dyDescent="0.3">
      <c r="A14" s="27" t="s">
        <v>8</v>
      </c>
      <c r="B14" s="22">
        <v>0</v>
      </c>
      <c r="C14" s="8"/>
      <c r="D14" s="8"/>
      <c r="E14" s="8"/>
      <c r="F14" s="8"/>
      <c r="G14" s="8"/>
      <c r="H14" s="22"/>
      <c r="I14" s="8"/>
      <c r="J14" s="8"/>
      <c r="K14" s="8"/>
      <c r="L14" s="9"/>
    </row>
    <row r="16" spans="1:16" ht="15.75" thickBot="1" x14ac:dyDescent="0.3">
      <c r="N16" s="36" t="s">
        <v>64</v>
      </c>
      <c r="O16" s="36"/>
      <c r="P16" s="36"/>
    </row>
    <row r="17" spans="1:16" ht="15.75" thickBot="1" x14ac:dyDescent="0.3">
      <c r="A17" s="33" t="s">
        <v>12</v>
      </c>
      <c r="B17" s="34"/>
      <c r="C17" s="34"/>
      <c r="D17" s="34"/>
      <c r="E17" s="34"/>
      <c r="F17" s="34"/>
      <c r="G17" s="34"/>
      <c r="H17" s="34"/>
      <c r="I17" s="35"/>
      <c r="N17" s="28"/>
      <c r="O17" s="28" t="s">
        <v>43</v>
      </c>
      <c r="P17" s="28" t="s">
        <v>44</v>
      </c>
    </row>
    <row r="18" spans="1:16" ht="15.75" thickBot="1" x14ac:dyDescent="0.3">
      <c r="A18" s="33" t="s">
        <v>63</v>
      </c>
      <c r="B18" s="34"/>
      <c r="C18" s="35"/>
      <c r="D18" s="2"/>
      <c r="E18" s="2"/>
      <c r="F18" s="2"/>
      <c r="G18" s="2"/>
      <c r="H18" s="2"/>
      <c r="I18" s="3"/>
      <c r="N18" s="28" t="s">
        <v>23</v>
      </c>
      <c r="O18" s="28">
        <v>0</v>
      </c>
      <c r="P18" s="29">
        <v>0.14000000000000001</v>
      </c>
    </row>
    <row r="19" spans="1:16" ht="15.75" thickBot="1" x14ac:dyDescent="0.3">
      <c r="A19" s="4" t="s">
        <v>20</v>
      </c>
      <c r="B19" s="5"/>
      <c r="C19" s="26">
        <f>MAX(H8,B9)</f>
        <v>153819.99</v>
      </c>
      <c r="D19" s="5"/>
      <c r="E19" s="5"/>
      <c r="F19" s="5"/>
      <c r="G19" s="5"/>
      <c r="H19" s="5"/>
      <c r="I19" s="6"/>
      <c r="N19" s="28" t="s">
        <v>21</v>
      </c>
      <c r="O19" s="28">
        <v>1</v>
      </c>
      <c r="P19" s="29">
        <v>0.13</v>
      </c>
    </row>
    <row r="20" spans="1:16" ht="15.75" thickBot="1" x14ac:dyDescent="0.3">
      <c r="A20" s="4" t="s">
        <v>19</v>
      </c>
      <c r="B20" s="5"/>
      <c r="C20" s="26">
        <f>MAX(H13,B14)</f>
        <v>91800</v>
      </c>
      <c r="D20" s="5"/>
      <c r="E20" s="5"/>
      <c r="F20" s="5"/>
      <c r="G20" s="30" t="s">
        <v>61</v>
      </c>
      <c r="H20" s="31"/>
      <c r="I20" s="32"/>
      <c r="N20" s="28" t="s">
        <v>22</v>
      </c>
      <c r="O20" s="28">
        <v>2</v>
      </c>
      <c r="P20" s="29">
        <v>0.15</v>
      </c>
    </row>
    <row r="21" spans="1:16" x14ac:dyDescent="0.25">
      <c r="A21" s="4" t="s">
        <v>42</v>
      </c>
      <c r="B21" s="5"/>
      <c r="C21" s="6">
        <f>(B12-B7)/365</f>
        <v>10.887671232876713</v>
      </c>
      <c r="D21" s="5"/>
      <c r="E21" s="5"/>
      <c r="F21" s="5"/>
      <c r="G21" s="4"/>
      <c r="H21" s="5"/>
      <c r="I21" s="6"/>
      <c r="N21" s="28" t="s">
        <v>24</v>
      </c>
      <c r="O21" s="28">
        <v>3</v>
      </c>
      <c r="P21" s="29">
        <v>0.16</v>
      </c>
    </row>
    <row r="22" spans="1:16" x14ac:dyDescent="0.25">
      <c r="A22" s="4"/>
      <c r="B22" s="5"/>
      <c r="C22" s="6"/>
      <c r="D22" s="5"/>
      <c r="E22" s="5"/>
      <c r="F22" s="5"/>
      <c r="G22" s="4" t="s">
        <v>57</v>
      </c>
      <c r="H22" s="5"/>
      <c r="I22" s="6"/>
      <c r="N22" s="28" t="s">
        <v>25</v>
      </c>
      <c r="O22" s="28">
        <v>4</v>
      </c>
      <c r="P22" s="29">
        <v>0.17</v>
      </c>
    </row>
    <row r="23" spans="1:16" x14ac:dyDescent="0.25">
      <c r="A23" s="4" t="s">
        <v>13</v>
      </c>
      <c r="B23" s="5"/>
      <c r="C23" s="6" t="str">
        <f>IF((C20&gt;C19),"NO","SI")</f>
        <v>SI</v>
      </c>
      <c r="D23" s="5"/>
      <c r="E23" s="5"/>
      <c r="F23" s="5"/>
      <c r="G23" s="4"/>
      <c r="H23" s="5"/>
      <c r="I23" s="6"/>
      <c r="N23" s="28" t="s">
        <v>26</v>
      </c>
      <c r="O23" s="28">
        <v>5</v>
      </c>
      <c r="P23" s="29">
        <v>0.17</v>
      </c>
    </row>
    <row r="24" spans="1:16" x14ac:dyDescent="0.25">
      <c r="A24" s="4"/>
      <c r="B24" s="5"/>
      <c r="C24" s="6"/>
      <c r="D24" s="5"/>
      <c r="E24" s="5"/>
      <c r="F24" s="5"/>
      <c r="G24" s="4" t="s">
        <v>65</v>
      </c>
      <c r="H24" s="5"/>
      <c r="I24" s="26">
        <f>H8*$I$4</f>
        <v>71126.363376000008</v>
      </c>
      <c r="N24" s="28" t="s">
        <v>27</v>
      </c>
      <c r="O24" s="28">
        <v>6</v>
      </c>
      <c r="P24" s="29">
        <v>0.16</v>
      </c>
    </row>
    <row r="25" spans="1:16" x14ac:dyDescent="0.25">
      <c r="A25" s="4" t="s">
        <v>14</v>
      </c>
      <c r="B25" s="5"/>
      <c r="C25" s="6"/>
      <c r="D25" s="5"/>
      <c r="E25" s="5"/>
      <c r="F25" s="5"/>
      <c r="G25" s="4"/>
      <c r="H25" s="5"/>
      <c r="I25" s="26"/>
      <c r="N25" s="28" t="s">
        <v>28</v>
      </c>
      <c r="O25" s="28">
        <v>7</v>
      </c>
      <c r="P25" s="29">
        <v>0.12</v>
      </c>
    </row>
    <row r="26" spans="1:16" x14ac:dyDescent="0.25">
      <c r="A26" s="4" t="s">
        <v>18</v>
      </c>
      <c r="B26" s="18">
        <f>C20</f>
        <v>91800</v>
      </c>
      <c r="C26" s="6"/>
      <c r="D26" s="5"/>
      <c r="E26" s="5"/>
      <c r="F26" s="5"/>
      <c r="G26" s="4" t="s">
        <v>58</v>
      </c>
      <c r="H26" s="5"/>
      <c r="I26" s="26">
        <f>H13*$I$4</f>
        <v>62424.000000000007</v>
      </c>
      <c r="N26" s="28" t="s">
        <v>29</v>
      </c>
      <c r="O26" s="28">
        <v>8</v>
      </c>
      <c r="P26" s="29">
        <v>0.1</v>
      </c>
    </row>
    <row r="27" spans="1:16" x14ac:dyDescent="0.25">
      <c r="A27" s="4" t="s">
        <v>51</v>
      </c>
      <c r="B27" s="5">
        <f>VLOOKUP(C21,Tabla134[],2,1)</f>
        <v>0.08</v>
      </c>
      <c r="C27" s="6"/>
      <c r="D27" s="5"/>
      <c r="E27" s="5"/>
      <c r="F27" s="5"/>
      <c r="G27" s="4"/>
      <c r="H27" s="5"/>
      <c r="I27" s="6"/>
      <c r="N27" s="28" t="s">
        <v>30</v>
      </c>
      <c r="O27" s="28">
        <v>9</v>
      </c>
      <c r="P27" s="29">
        <v>0.09</v>
      </c>
    </row>
    <row r="28" spans="1:16" x14ac:dyDescent="0.25">
      <c r="A28" s="4" t="s">
        <v>52</v>
      </c>
      <c r="B28" s="18">
        <f>B26*B27</f>
        <v>7344</v>
      </c>
      <c r="C28" s="6"/>
      <c r="D28" s="5"/>
      <c r="E28" s="5"/>
      <c r="F28" s="5"/>
      <c r="G28" s="4" t="s">
        <v>59</v>
      </c>
      <c r="H28" s="5"/>
      <c r="I28" s="26">
        <f>I26-I24</f>
        <v>-8702.3633760000012</v>
      </c>
      <c r="N28" s="28" t="s">
        <v>31</v>
      </c>
      <c r="O28" s="28">
        <v>10</v>
      </c>
      <c r="P28" s="29">
        <v>0.08</v>
      </c>
    </row>
    <row r="29" spans="1:16" x14ac:dyDescent="0.25">
      <c r="A29" s="4" t="s">
        <v>50</v>
      </c>
      <c r="B29" s="13">
        <v>0.28999999999999998</v>
      </c>
      <c r="C29" s="6" t="s">
        <v>55</v>
      </c>
      <c r="D29" s="5"/>
      <c r="E29" s="5"/>
      <c r="F29" s="5"/>
      <c r="G29" s="4"/>
      <c r="H29" s="5"/>
      <c r="I29" s="6"/>
      <c r="N29" s="28" t="s">
        <v>32</v>
      </c>
      <c r="O29" s="28">
        <v>11</v>
      </c>
      <c r="P29" s="29">
        <v>0.08</v>
      </c>
    </row>
    <row r="30" spans="1:16" ht="15.75" thickBot="1" x14ac:dyDescent="0.3">
      <c r="A30" s="4"/>
      <c r="B30" s="5"/>
      <c r="C30" s="6"/>
      <c r="D30" s="5"/>
      <c r="E30" s="5"/>
      <c r="F30" s="5"/>
      <c r="G30" s="15" t="s">
        <v>60</v>
      </c>
      <c r="H30" s="16" t="str">
        <f>IF(I28&gt;"0","NO PROCEDE ALEGACIÓN","PROCEDE ALEGACIÓN")</f>
        <v>PROCEDE ALEGACIÓN</v>
      </c>
      <c r="I30" s="17"/>
      <c r="N30" s="28" t="s">
        <v>33</v>
      </c>
      <c r="O30" s="28">
        <v>12</v>
      </c>
      <c r="P30" s="29">
        <v>0.08</v>
      </c>
    </row>
    <row r="31" spans="1:16" x14ac:dyDescent="0.25">
      <c r="A31" s="14" t="s">
        <v>56</v>
      </c>
      <c r="B31" s="18">
        <f>B28*B29</f>
        <v>2129.7599999999998</v>
      </c>
      <c r="C31" s="6"/>
      <c r="D31" s="5"/>
      <c r="E31" s="5"/>
      <c r="F31" s="5"/>
      <c r="G31" s="5"/>
      <c r="H31" s="5"/>
      <c r="I31" s="6"/>
      <c r="N31" s="28" t="s">
        <v>34</v>
      </c>
      <c r="O31" s="28">
        <v>13</v>
      </c>
      <c r="P31" s="29">
        <v>0.08</v>
      </c>
    </row>
    <row r="32" spans="1:16" x14ac:dyDescent="0.25">
      <c r="A32" s="4"/>
      <c r="B32" s="5"/>
      <c r="C32" s="6"/>
      <c r="D32" s="5"/>
      <c r="E32" s="5"/>
      <c r="F32" s="5"/>
      <c r="G32" s="5"/>
      <c r="H32" s="5"/>
      <c r="I32" s="6"/>
      <c r="N32" s="28" t="s">
        <v>35</v>
      </c>
      <c r="O32" s="28">
        <v>14</v>
      </c>
      <c r="P32" s="29">
        <v>0.1</v>
      </c>
    </row>
    <row r="33" spans="1:16" x14ac:dyDescent="0.25">
      <c r="A33" s="4"/>
      <c r="B33" s="5"/>
      <c r="C33" s="6"/>
      <c r="D33" s="5"/>
      <c r="E33" s="5"/>
      <c r="F33" s="5"/>
      <c r="G33" s="5"/>
      <c r="H33" s="5"/>
      <c r="I33" s="6"/>
      <c r="N33" s="28" t="s">
        <v>36</v>
      </c>
      <c r="O33" s="28">
        <v>15</v>
      </c>
      <c r="P33" s="29">
        <v>0.12</v>
      </c>
    </row>
    <row r="34" spans="1:16" ht="15.75" thickBot="1" x14ac:dyDescent="0.3">
      <c r="A34" s="7"/>
      <c r="B34" s="8"/>
      <c r="C34" s="9"/>
      <c r="D34" s="8"/>
      <c r="E34" s="8"/>
      <c r="F34" s="8"/>
      <c r="G34" s="8"/>
      <c r="H34" s="8"/>
      <c r="I34" s="9"/>
      <c r="N34" s="28" t="s">
        <v>37</v>
      </c>
      <c r="O34" s="28">
        <v>16</v>
      </c>
      <c r="P34" s="29">
        <v>0.16</v>
      </c>
    </row>
    <row r="35" spans="1:16" x14ac:dyDescent="0.25">
      <c r="N35" s="28" t="s">
        <v>38</v>
      </c>
      <c r="O35" s="28">
        <v>17</v>
      </c>
      <c r="P35" s="29">
        <v>0.2</v>
      </c>
    </row>
    <row r="36" spans="1:16" x14ac:dyDescent="0.25">
      <c r="A36" s="25" t="s">
        <v>62</v>
      </c>
      <c r="N36" s="28" t="s">
        <v>39</v>
      </c>
      <c r="O36" s="28">
        <v>18</v>
      </c>
      <c r="P36" s="29">
        <v>0.26</v>
      </c>
    </row>
    <row r="37" spans="1:16" x14ac:dyDescent="0.25">
      <c r="N37" s="28" t="s">
        <v>40</v>
      </c>
      <c r="O37" s="28">
        <v>19</v>
      </c>
      <c r="P37" s="29">
        <v>0.36</v>
      </c>
    </row>
    <row r="38" spans="1:16" x14ac:dyDescent="0.25">
      <c r="N38" s="28" t="s">
        <v>41</v>
      </c>
      <c r="O38" s="28">
        <v>20</v>
      </c>
      <c r="P38" s="29">
        <v>0.45</v>
      </c>
    </row>
  </sheetData>
  <mergeCells count="4">
    <mergeCell ref="G20:I20"/>
    <mergeCell ref="A17:I17"/>
    <mergeCell ref="A18:C18"/>
    <mergeCell ref="N16:P16"/>
  </mergeCells>
  <pageMargins left="0.7" right="0.7" top="0.75" bottom="0.75" header="0.3" footer="0.3"/>
  <pageSetup paperSize="9" orientation="portrait" horizontalDpi="0" verticalDpi="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Plusvalia C-V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2021-11-23T12:13:40Z</dcterms:created>
  <dcterms:modified xsi:type="dcterms:W3CDTF">2022-03-28T11:01:20Z</dcterms:modified>
</cp:coreProperties>
</file>